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500" windowWidth="17260" windowHeight="14460" activeTab="0"/>
  </bookViews>
  <sheets>
    <sheet name="41CW&amp;Bl" sheetId="1" r:id="rId1"/>
  </sheets>
  <definedNames>
    <definedName name="_xlnm.Print_Area" localSheetId="0">'41CW&amp;Bl'!$A$1:$I$40</definedName>
  </definedNames>
  <calcPr fullCalcOnLoad="1"/>
</workbook>
</file>

<file path=xl/sharedStrings.xml><?xml version="1.0" encoding="utf-8"?>
<sst xmlns="http://schemas.openxmlformats.org/spreadsheetml/2006/main" count="17" uniqueCount="16">
  <si>
    <t>Gallons</t>
  </si>
  <si>
    <t>Weight</t>
  </si>
  <si>
    <t>Arm</t>
  </si>
  <si>
    <t>Moment</t>
  </si>
  <si>
    <t>Envelope</t>
  </si>
  <si>
    <t>Aircraft</t>
  </si>
  <si>
    <t>Basic Empty Weight</t>
  </si>
  <si>
    <t>Pilot &amp; Front Pass.</t>
  </si>
  <si>
    <t>Rear Passengers</t>
  </si>
  <si>
    <t>Fuel(48 Full, 34 Tabs)</t>
  </si>
  <si>
    <t>Baggage</t>
  </si>
  <si>
    <t>Ramp Wt Allowance</t>
  </si>
  <si>
    <t>Total Loaded Airplane</t>
  </si>
  <si>
    <t>(2550 Max)</t>
  </si>
  <si>
    <t>Fuel Used</t>
  </si>
  <si>
    <t>Landing Condition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</si>
</sst>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#,##0.000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2"/>
    </font>
    <font>
      <b/>
      <sz val="10"/>
      <color indexed="10"/>
      <name val="Geneva"/>
      <family val="2"/>
    </font>
    <font>
      <sz val="10"/>
      <color indexed="41"/>
      <name val="Geneva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neva"/>
      <family val="2"/>
    </font>
    <font>
      <b/>
      <sz val="10"/>
      <color indexed="8"/>
      <name val="Geneva"/>
      <family val="2"/>
    </font>
    <font>
      <b/>
      <sz val="12"/>
      <color indexed="8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3" fontId="4" fillId="33" borderId="12" xfId="0" applyNumberFormat="1" applyFont="1" applyFill="1" applyBorder="1" applyAlignment="1" applyProtection="1">
      <alignment/>
      <protection/>
    </xf>
    <xf numFmtId="164" fontId="4" fillId="33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2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Weight vs C.G. Envelope</a:t>
            </a:r>
          </a:p>
        </c:rich>
      </c:tx>
      <c:layout>
        <c:manualLayout>
          <c:xMode val="factor"/>
          <c:yMode val="factor"/>
          <c:x val="-0.044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525"/>
          <c:w val="0.9375"/>
          <c:h val="0.8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'41CW&amp;Bl'!$H$3</c:f>
              <c:strCache>
                <c:ptCount val="1"/>
                <c:pt idx="0">
                  <c:v>Envelope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'41CW&amp;Bl'!$G$4:$G$35</c:f>
              <c:numCache/>
            </c:numRef>
          </c:xVal>
          <c:yVal>
            <c:numRef>
              <c:f>'41CW&amp;Bl'!$H$4:$H$35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'41CW&amp;Bl'!$G$4:$G$35</c:f>
              <c:numCache/>
            </c:numRef>
          </c:xVal>
          <c:yVal>
            <c:numRef>
              <c:f>'41CW&amp;Bl'!$I$4:$I$35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'41CW&amp;Bl'!$G$36:$G$37</c:f>
              <c:numCache/>
            </c:numRef>
          </c:xVal>
          <c:yVal>
            <c:numRef>
              <c:f>'41CW&amp;Bl'!$H$36:$H$37</c:f>
              <c:numCache/>
            </c:numRef>
          </c:yVal>
          <c:smooth val="1"/>
        </c:ser>
        <c:axId val="45367685"/>
        <c:axId val="5655982"/>
      </c:scatterChart>
      <c:valAx>
        <c:axId val="45367685"/>
        <c:scaling>
          <c:orientation val="minMax"/>
          <c:max val="94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655982"/>
        <c:crosses val="autoZero"/>
        <c:crossBetween val="midCat"/>
        <c:dispUnits/>
        <c:majorUnit val="2"/>
        <c:minorUnit val="1"/>
      </c:valAx>
      <c:valAx>
        <c:axId val="5655982"/>
        <c:scaling>
          <c:orientation val="minMax"/>
          <c:max val="27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Airplane Weight - lbs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5367685"/>
        <c:crossesAt val="80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142875</xdr:rowOff>
    </xdr:from>
    <xdr:to>
      <xdr:col>5</xdr:col>
      <xdr:colOff>9525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542925" y="3219450"/>
        <a:ext cx="57912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800100</xdr:colOff>
      <xdr:row>30</xdr:row>
      <xdr:rowOff>19050</xdr:rowOff>
    </xdr:from>
    <xdr:ext cx="590550" cy="161925"/>
    <xdr:sp>
      <xdr:nvSpPr>
        <xdr:cNvPr id="2" name="Text Box 2"/>
        <xdr:cNvSpPr txBox="1">
          <a:spLocks noChangeArrowheads="1"/>
        </xdr:cNvSpPr>
      </xdr:nvSpPr>
      <xdr:spPr>
        <a:xfrm>
          <a:off x="3648075" y="5476875"/>
          <a:ext cx="590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UTILITY</a:t>
          </a:r>
        </a:p>
      </xdr:txBody>
    </xdr:sp>
    <xdr:clientData/>
  </xdr:oneCellAnchor>
  <xdr:oneCellAnchor>
    <xdr:from>
      <xdr:col>2</xdr:col>
      <xdr:colOff>771525</xdr:colOff>
      <xdr:row>25</xdr:row>
      <xdr:rowOff>0</xdr:rowOff>
    </xdr:from>
    <xdr:ext cx="685800" cy="180975"/>
    <xdr:sp>
      <xdr:nvSpPr>
        <xdr:cNvPr id="3" name="Text Box 3"/>
        <xdr:cNvSpPr txBox="1">
          <a:spLocks noChangeArrowheads="1"/>
        </xdr:cNvSpPr>
      </xdr:nvSpPr>
      <xdr:spPr>
        <a:xfrm>
          <a:off x="3619500" y="4619625"/>
          <a:ext cx="6858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NORMAL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zoomScalePageLayoutView="0" workbookViewId="0" topLeftCell="A1">
      <selection activeCell="E4" sqref="E4"/>
    </sheetView>
  </sheetViews>
  <sheetFormatPr defaultColWidth="11.625" defaultRowHeight="12.75"/>
  <cols>
    <col min="1" max="1" width="25.75390625" style="3" customWidth="1"/>
    <col min="2" max="2" width="11.625" style="0" customWidth="1"/>
    <col min="3" max="3" width="10.75390625" style="1" customWidth="1"/>
    <col min="4" max="4" width="10.75390625" style="2" customWidth="1"/>
    <col min="5" max="5" width="24.125" style="1" customWidth="1"/>
    <col min="6" max="6" width="0.12890625" style="0" customWidth="1"/>
    <col min="7" max="7" width="11.625" style="0" customWidth="1"/>
    <col min="8" max="8" width="13.375" style="0" customWidth="1"/>
  </cols>
  <sheetData>
    <row r="1" ht="13.5">
      <c r="A1" s="4"/>
    </row>
    <row r="2" spans="1:5" ht="13.5">
      <c r="A2" s="4"/>
      <c r="B2" s="22" t="s">
        <v>0</v>
      </c>
      <c r="C2" s="23" t="s">
        <v>1</v>
      </c>
      <c r="D2" s="24" t="s">
        <v>2</v>
      </c>
      <c r="E2" s="23" t="s">
        <v>3</v>
      </c>
    </row>
    <row r="3" spans="1:9" s="4" customFormat="1" ht="13.5">
      <c r="A3" s="26" t="s">
        <v>6</v>
      </c>
      <c r="B3" s="25"/>
      <c r="C3" s="27">
        <v>1581</v>
      </c>
      <c r="D3" s="27">
        <v>87.15</v>
      </c>
      <c r="E3" s="27">
        <f>C3*D3</f>
        <v>137784.15000000002</v>
      </c>
      <c r="G3" s="28" t="s">
        <v>2</v>
      </c>
      <c r="H3" s="28" t="s">
        <v>4</v>
      </c>
      <c r="I3" s="28" t="s">
        <v>5</v>
      </c>
    </row>
    <row r="4" spans="1:8" ht="13.5">
      <c r="A4" s="26" t="s">
        <v>7</v>
      </c>
      <c r="C4" s="8">
        <v>340</v>
      </c>
      <c r="D4" s="12">
        <v>80.5</v>
      </c>
      <c r="E4" s="11">
        <f>C4*D4</f>
        <v>27370</v>
      </c>
      <c r="G4">
        <v>82</v>
      </c>
      <c r="H4">
        <v>1500</v>
      </c>
    </row>
    <row r="5" spans="1:8" ht="13.5">
      <c r="A5" s="26" t="s">
        <v>8</v>
      </c>
      <c r="C5" s="9">
        <v>340</v>
      </c>
      <c r="D5" s="12">
        <v>118.1</v>
      </c>
      <c r="E5" s="11">
        <f>C5*D5</f>
        <v>40154</v>
      </c>
      <c r="G5">
        <v>82</v>
      </c>
      <c r="H5">
        <v>1600</v>
      </c>
    </row>
    <row r="6" spans="1:8" ht="13.5">
      <c r="A6" s="26" t="s">
        <v>9</v>
      </c>
      <c r="B6" s="5">
        <v>48</v>
      </c>
      <c r="C6" s="10">
        <f>6*B6</f>
        <v>288</v>
      </c>
      <c r="D6" s="12">
        <v>95</v>
      </c>
      <c r="E6" s="11">
        <f>C6*D6</f>
        <v>27360</v>
      </c>
      <c r="G6">
        <v>82</v>
      </c>
      <c r="H6">
        <v>1700</v>
      </c>
    </row>
    <row r="7" spans="1:8" ht="13.5">
      <c r="A7" s="26" t="s">
        <v>10</v>
      </c>
      <c r="C7" s="8">
        <v>3.1</v>
      </c>
      <c r="D7" s="12">
        <v>142.8</v>
      </c>
      <c r="E7" s="11">
        <f>C7*D7</f>
        <v>442.68000000000006</v>
      </c>
      <c r="G7">
        <v>82</v>
      </c>
      <c r="H7">
        <v>1800</v>
      </c>
    </row>
    <row r="8" spans="1:11" ht="15" thickBot="1">
      <c r="A8" s="26" t="s">
        <v>11</v>
      </c>
      <c r="C8" s="11">
        <v>-8</v>
      </c>
      <c r="D8" s="12">
        <v>95</v>
      </c>
      <c r="E8" s="11">
        <v>-760</v>
      </c>
      <c r="G8">
        <v>82</v>
      </c>
      <c r="H8">
        <v>1900</v>
      </c>
      <c r="K8" s="21"/>
    </row>
    <row r="9" spans="1:8" ht="21" thickBot="1" thickTop="1">
      <c r="A9" s="26" t="s">
        <v>12</v>
      </c>
      <c r="C9" s="18">
        <f>SUM(C3:C8)</f>
        <v>2544.1</v>
      </c>
      <c r="D9" s="19">
        <v>91.9</v>
      </c>
      <c r="E9" s="13">
        <f>SUM(E3:E8)</f>
        <v>232350.83000000002</v>
      </c>
      <c r="G9">
        <v>82</v>
      </c>
      <c r="H9">
        <v>2000</v>
      </c>
    </row>
    <row r="10" spans="1:12" ht="15" thickTop="1">
      <c r="A10" s="28" t="s">
        <v>13</v>
      </c>
      <c r="B10" s="6" t="str">
        <f>IF(C9&gt;2550,C9-2550,"Weight OK")</f>
        <v>Weight OK</v>
      </c>
      <c r="D10" s="14" t="str">
        <f>IF(C9&gt;2550," lbs overweight"," ")</f>
        <v> </v>
      </c>
      <c r="E10" s="11"/>
      <c r="G10">
        <v>82</v>
      </c>
      <c r="H10">
        <v>2050</v>
      </c>
      <c r="L10" s="25"/>
    </row>
    <row r="11" spans="1:8" ht="18.75">
      <c r="A11" s="26"/>
      <c r="C11" s="16"/>
      <c r="D11" s="15" t="str">
        <f>IF(OR($D$9&gt;93,AND($C$9&lt;=2050,$D$9&lt;82),AND($C$9&gt;2050,$D$9&lt;(($C$9-2050)*6.5/500)+82))," Inches Out of Balance"," ")</f>
        <v> </v>
      </c>
      <c r="E11" s="11"/>
      <c r="G11">
        <v>83</v>
      </c>
      <c r="H11">
        <v>2125</v>
      </c>
    </row>
    <row r="12" spans="1:8" ht="15" thickBot="1">
      <c r="A12" s="26" t="s">
        <v>14</v>
      </c>
      <c r="B12" s="5">
        <v>24</v>
      </c>
      <c r="C12" s="11">
        <v>-144</v>
      </c>
      <c r="D12" s="12">
        <v>95</v>
      </c>
      <c r="E12" s="11">
        <f>C12*D12</f>
        <v>-13680</v>
      </c>
      <c r="G12">
        <v>84</v>
      </c>
      <c r="H12">
        <v>2210</v>
      </c>
    </row>
    <row r="13" spans="1:8" ht="21" thickBot="1" thickTop="1">
      <c r="A13" s="26" t="s">
        <v>15</v>
      </c>
      <c r="C13" s="18">
        <f>SUM(C9:C12)</f>
        <v>2400.1</v>
      </c>
      <c r="D13" s="19">
        <v>91.7</v>
      </c>
      <c r="E13" s="11">
        <f>SUM(E9:E12)</f>
        <v>218670.83000000002</v>
      </c>
      <c r="G13">
        <v>85</v>
      </c>
      <c r="H13">
        <v>2290</v>
      </c>
    </row>
    <row r="14" spans="3:8" ht="15" thickTop="1">
      <c r="C14"/>
      <c r="D14" s="4"/>
      <c r="E14" s="11"/>
      <c r="G14">
        <v>86</v>
      </c>
      <c r="H14">
        <v>2360</v>
      </c>
    </row>
    <row r="15" spans="3:8" ht="13.5">
      <c r="C15"/>
      <c r="D15"/>
      <c r="E15" s="6"/>
      <c r="G15">
        <v>87</v>
      </c>
      <c r="H15">
        <v>2440</v>
      </c>
    </row>
    <row r="16" spans="3:8" ht="13.5">
      <c r="C16" s="6"/>
      <c r="D16" s="7"/>
      <c r="E16" s="6"/>
      <c r="G16">
        <v>88</v>
      </c>
      <c r="H16">
        <v>2515</v>
      </c>
    </row>
    <row r="17" spans="3:12" ht="13.5">
      <c r="C17" s="6"/>
      <c r="D17" s="7"/>
      <c r="E17" s="6"/>
      <c r="G17">
        <v>88.4</v>
      </c>
      <c r="H17">
        <v>2550</v>
      </c>
      <c r="L17" s="20"/>
    </row>
    <row r="18" spans="7:8" ht="13.5">
      <c r="G18">
        <v>89</v>
      </c>
      <c r="H18">
        <v>2550</v>
      </c>
    </row>
    <row r="19" spans="7:8" ht="13.5">
      <c r="G19">
        <v>90</v>
      </c>
      <c r="H19">
        <v>2550</v>
      </c>
    </row>
    <row r="20" spans="7:11" ht="13.5">
      <c r="G20">
        <v>91</v>
      </c>
      <c r="H20">
        <v>2550</v>
      </c>
      <c r="K20" s="17"/>
    </row>
    <row r="21" spans="7:8" ht="13.5">
      <c r="G21">
        <v>92</v>
      </c>
      <c r="H21">
        <v>2550</v>
      </c>
    </row>
    <row r="22" spans="7:8" ht="13.5">
      <c r="G22">
        <v>93</v>
      </c>
      <c r="H22">
        <v>2550</v>
      </c>
    </row>
    <row r="23" spans="7:8" ht="13.5">
      <c r="G23">
        <v>93</v>
      </c>
      <c r="H23">
        <v>2500</v>
      </c>
    </row>
    <row r="24" spans="7:8" ht="13.5">
      <c r="G24">
        <v>93</v>
      </c>
      <c r="H24">
        <v>2400</v>
      </c>
    </row>
    <row r="25" spans="7:8" ht="13.5">
      <c r="G25">
        <v>93</v>
      </c>
      <c r="H25">
        <v>2300</v>
      </c>
    </row>
    <row r="26" spans="7:8" ht="12.75">
      <c r="G26">
        <v>93</v>
      </c>
      <c r="H26">
        <v>2200</v>
      </c>
    </row>
    <row r="27" spans="7:8" ht="12.75">
      <c r="G27">
        <v>93</v>
      </c>
      <c r="H27">
        <v>2100</v>
      </c>
    </row>
    <row r="28" spans="7:8" ht="13.5">
      <c r="G28">
        <v>93</v>
      </c>
      <c r="H28">
        <v>2000</v>
      </c>
    </row>
    <row r="29" spans="7:8" ht="13.5">
      <c r="G29">
        <v>93</v>
      </c>
      <c r="H29">
        <v>1900</v>
      </c>
    </row>
    <row r="30" spans="7:8" ht="13.5">
      <c r="G30">
        <v>93</v>
      </c>
      <c r="H30">
        <v>1800</v>
      </c>
    </row>
    <row r="31" spans="7:8" ht="12.75">
      <c r="G31">
        <v>93</v>
      </c>
      <c r="H31">
        <v>1700</v>
      </c>
    </row>
    <row r="32" spans="7:8" ht="12.75">
      <c r="G32">
        <v>93</v>
      </c>
      <c r="H32">
        <v>1600</v>
      </c>
    </row>
    <row r="33" spans="7:8" ht="13.5">
      <c r="G33">
        <v>93</v>
      </c>
      <c r="H33">
        <v>1500</v>
      </c>
    </row>
    <row r="34" spans="7:9" ht="13.5">
      <c r="G34" s="2">
        <f>D9</f>
        <v>91.9</v>
      </c>
      <c r="I34" s="1">
        <f>C9</f>
        <v>2544.1</v>
      </c>
    </row>
    <row r="35" spans="7:9" ht="13.5">
      <c r="G35" s="2">
        <f>D13</f>
        <v>91.7</v>
      </c>
      <c r="I35" s="1">
        <f>C13</f>
        <v>2400.1</v>
      </c>
    </row>
    <row r="36" spans="7:8" ht="13.5">
      <c r="G36">
        <v>83.2</v>
      </c>
      <c r="H36">
        <v>2130</v>
      </c>
    </row>
    <row r="37" spans="7:8" ht="13.5">
      <c r="G37">
        <v>93</v>
      </c>
      <c r="H37">
        <v>2130</v>
      </c>
    </row>
  </sheetData>
  <sheetProtection/>
  <printOptions gridLines="1"/>
  <pageMargins left="0.25" right="0.25" top="2.11" bottom="1" header="0.91" footer="0.5"/>
  <pageSetup blackAndWhite="1" horizontalDpi="300" verticalDpi="300" orientation="portrait" scale="73"/>
  <headerFooter alignWithMargins="0">
    <oddHeader>&amp;L&amp;"Geneva,Bold"PA28-181 ARCHER II
&amp;12N9341C&amp;C&amp;"Geneva,Bold"WEIGHT AND BALANCE&amp;"Geneva,Regular"
&amp;R&amp;"Geneva,Bold"EFFECTIVE 12/08/2005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jdinsmore</dc:creator>
  <cp:keywords/>
  <dc:description/>
  <cp:lastModifiedBy>Randy Schoephoerster</cp:lastModifiedBy>
  <cp:lastPrinted>2009-04-13T17:12:49Z</cp:lastPrinted>
  <dcterms:created xsi:type="dcterms:W3CDTF">2003-05-22T21:26:24Z</dcterms:created>
  <dcterms:modified xsi:type="dcterms:W3CDTF">2023-05-31T18:07:13Z</dcterms:modified>
  <cp:category/>
  <cp:version/>
  <cp:contentType/>
  <cp:contentStatus/>
</cp:coreProperties>
</file>