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<sst xmlns="http://schemas.openxmlformats.org/spreadsheetml/2006/main" count="67" uniqueCount="55">
  <si>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Item</t>
  </si>
  <si>
    <t>Weight</t>
  </si>
  <si>
    <t>Arm</t>
  </si>
  <si>
    <t>Moment</t>
  </si>
  <si>
    <t>Max. Ramp Weight</t>
  </si>
  <si>
    <t>Max. T.O. Weight</t>
  </si>
  <si>
    <t>Max. Lndg Weight</t>
  </si>
  <si>
    <t>Front 1</t>
  </si>
  <si>
    <t>Front 2</t>
  </si>
  <si>
    <t>Rear Passengers</t>
  </si>
  <si>
    <t>Nose Baggage</t>
  </si>
  <si>
    <t>Rear Baggage</t>
  </si>
  <si>
    <t>Ramp Weight</t>
  </si>
  <si>
    <t>Less Start and Taxi</t>
  </si>
  <si>
    <t>Empty Weight</t>
  </si>
  <si>
    <t>Gallons</t>
  </si>
  <si>
    <t>4880 lbs. Fwd/Aft CG Limit</t>
  </si>
  <si>
    <t>&lt;3880 lbs. Fwd/Aft CG Limit</t>
  </si>
  <si>
    <t>C.G.</t>
  </si>
  <si>
    <t>Landing Condition</t>
  </si>
  <si>
    <t xml:space="preserve">C.G. </t>
  </si>
  <si>
    <t>OAT:</t>
  </si>
  <si>
    <t>Wind:</t>
  </si>
  <si>
    <t>Pressue Alt:</t>
  </si>
  <si>
    <t>lb</t>
  </si>
  <si>
    <t>ft</t>
  </si>
  <si>
    <t>Runway Length:</t>
  </si>
  <si>
    <t>FPM</t>
  </si>
  <si>
    <t>%</t>
  </si>
  <si>
    <t>Performace Loss:</t>
  </si>
  <si>
    <t>Less Draw from Aux Tanks</t>
  </si>
  <si>
    <t>Less Draw from Main Tanks</t>
  </si>
  <si>
    <t>Takeoff Condition</t>
  </si>
  <si>
    <t>Baron N102FA Weight &amp; Balance &amp; TOLD Calculator</t>
  </si>
  <si>
    <t>4901 lbs</t>
  </si>
  <si>
    <t>4880 lbs</t>
  </si>
  <si>
    <t>Takeoff/Landing Performance</t>
  </si>
  <si>
    <t>Field Elev.</t>
  </si>
  <si>
    <t>Main Fuel (74 gal capacity)</t>
  </si>
  <si>
    <t>Aux. Fuel (62 gal capacity)</t>
  </si>
  <si>
    <t>Zero Fuel Weight</t>
  </si>
  <si>
    <t>Key:</t>
  </si>
  <si>
    <t>Data entry</t>
  </si>
  <si>
    <t>Output data</t>
  </si>
  <si>
    <t>Over 50 ft obstacle:</t>
  </si>
  <si>
    <t>Single Engine Rate of Climb</t>
  </si>
  <si>
    <t>SE Take-off Climb Gradient</t>
  </si>
  <si>
    <t>Accelerate &amp; Go Distance</t>
  </si>
  <si>
    <t>Accelerate &amp; Stop Distance</t>
  </si>
  <si>
    <t>Two engine Climb Rate</t>
  </si>
  <si>
    <t>Single Engine Service Clg</t>
  </si>
  <si>
    <t>Landing Distance</t>
  </si>
  <si>
    <t>Distance Over 50ft Obs</t>
  </si>
  <si>
    <t>Takeoff Distance</t>
  </si>
  <si>
    <t>Weight to Achieve Positive Single Engine Climb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</si>
</sst>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2" fontId="0" fillId="0" borderId="10" xfId="0" applyNumberFormat="1" applyBorder="1" applyAlignment="1">
      <alignment horizontal="right" indent="1"/>
    </xf>
    <xf numFmtId="0" fontId="0" fillId="33" borderId="10" xfId="0" applyFont="1" applyFill="1" applyBorder="1" applyAlignment="1">
      <alignment horizontal="right" indent="1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ont="1" applyFill="1" applyBorder="1" applyAlignment="1">
      <alignment horizontal="right" indent="1"/>
    </xf>
    <xf numFmtId="0" fontId="0" fillId="35" borderId="10" xfId="0" applyFill="1" applyBorder="1" applyAlignment="1">
      <alignment horizontal="right" indent="1"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right" indent="1"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35" borderId="1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" fontId="0" fillId="36" borderId="10" xfId="0" applyNumberFormat="1" applyFill="1" applyBorder="1" applyAlignment="1">
      <alignment horizontal="right" indent="1"/>
    </xf>
    <xf numFmtId="2" fontId="0" fillId="36" borderId="10" xfId="0" applyNumberFormat="1" applyFont="1" applyFill="1" applyBorder="1" applyAlignment="1">
      <alignment horizontal="right" inden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9" fontId="3" fillId="36" borderId="12" xfId="57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3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6.8515625" style="0" customWidth="1"/>
    <col min="2" max="2" width="10.421875" style="0" bestFit="1" customWidth="1"/>
    <col min="3" max="3" width="9.28125" style="0" bestFit="1" customWidth="1"/>
    <col min="4" max="4" width="11.00390625" style="0" customWidth="1"/>
    <col min="5" max="5" width="9.28125" style="0" bestFit="1" customWidth="1"/>
    <col min="6" max="6" width="11.8515625" style="0" customWidth="1"/>
    <col min="7" max="7" width="8.140625" style="0" customWidth="1"/>
  </cols>
  <sheetData>
    <row r="1" spans="1:7" ht="19.5" customHeight="1">
      <c r="A1" s="71" t="s">
        <v>33</v>
      </c>
      <c r="B1" s="72"/>
      <c r="C1" s="72"/>
      <c r="D1" s="72"/>
      <c r="E1" s="72"/>
      <c r="F1" s="72"/>
      <c r="G1" s="73"/>
    </row>
    <row r="2" spans="1:7" ht="12.75">
      <c r="A2" s="18" t="s">
        <v>0</v>
      </c>
      <c r="B2" s="8" t="s">
        <v>1</v>
      </c>
      <c r="C2" s="8" t="s">
        <v>2</v>
      </c>
      <c r="D2" s="8" t="s">
        <v>3</v>
      </c>
      <c r="E2" s="51" t="s">
        <v>4</v>
      </c>
      <c r="F2" s="51"/>
      <c r="G2" s="19" t="s">
        <v>34</v>
      </c>
    </row>
    <row r="3" spans="1:7" ht="12.75">
      <c r="A3" s="20" t="s">
        <v>14</v>
      </c>
      <c r="B3" s="6">
        <v>3493</v>
      </c>
      <c r="C3" s="3">
        <v>79.18</v>
      </c>
      <c r="D3" s="5">
        <f aca="true" t="shared" si="0" ref="D3:D19">B3*C3</f>
        <v>276575.74000000005</v>
      </c>
      <c r="E3" s="51" t="s">
        <v>5</v>
      </c>
      <c r="F3" s="51"/>
      <c r="G3" s="19" t="s">
        <v>35</v>
      </c>
    </row>
    <row r="4" spans="1:7" ht="12.75">
      <c r="A4" s="21" t="s">
        <v>7</v>
      </c>
      <c r="B4" s="6">
        <v>170</v>
      </c>
      <c r="C4" s="5">
        <v>86</v>
      </c>
      <c r="D4" s="5">
        <f t="shared" si="0"/>
        <v>14620</v>
      </c>
      <c r="E4" s="51" t="s">
        <v>6</v>
      </c>
      <c r="F4" s="51"/>
      <c r="G4" s="19" t="s">
        <v>35</v>
      </c>
    </row>
    <row r="5" spans="1:7" ht="12.75">
      <c r="A5" s="21" t="s">
        <v>8</v>
      </c>
      <c r="B5" s="6">
        <v>190</v>
      </c>
      <c r="C5" s="5">
        <v>86</v>
      </c>
      <c r="D5" s="5">
        <f t="shared" si="0"/>
        <v>16340</v>
      </c>
      <c r="E5" s="1"/>
      <c r="F5" s="1"/>
      <c r="G5" s="77"/>
    </row>
    <row r="6" spans="1:7" ht="12.75">
      <c r="A6" s="21" t="s">
        <v>9</v>
      </c>
      <c r="B6" s="6">
        <v>0</v>
      </c>
      <c r="C6" s="5">
        <v>171</v>
      </c>
      <c r="D6" s="5">
        <f t="shared" si="0"/>
        <v>0</v>
      </c>
      <c r="E6" s="1"/>
      <c r="F6" s="1"/>
      <c r="G6" s="78"/>
    </row>
    <row r="7" spans="1:7" ht="12.75">
      <c r="A7" s="21" t="s">
        <v>10</v>
      </c>
      <c r="B7" s="6">
        <v>0</v>
      </c>
      <c r="C7" s="5">
        <v>31</v>
      </c>
      <c r="D7" s="5">
        <f t="shared" si="0"/>
        <v>0</v>
      </c>
      <c r="E7" s="1"/>
      <c r="F7" s="1"/>
      <c r="G7" s="78"/>
    </row>
    <row r="8" spans="1:7" ht="12.75">
      <c r="A8" s="21" t="s">
        <v>11</v>
      </c>
      <c r="B8" s="6">
        <v>0</v>
      </c>
      <c r="C8" s="5">
        <v>150</v>
      </c>
      <c r="D8" s="5">
        <f t="shared" si="0"/>
        <v>0</v>
      </c>
      <c r="E8" s="1"/>
      <c r="F8" s="1"/>
      <c r="G8" s="78"/>
    </row>
    <row r="9" spans="1:7" ht="12.75">
      <c r="A9" s="25" t="s">
        <v>40</v>
      </c>
      <c r="B9" s="13">
        <f>SUM(B3:B8)</f>
        <v>3853</v>
      </c>
      <c r="C9" s="31"/>
      <c r="D9" s="31">
        <f>SUM(D3:D8)</f>
        <v>307535.74000000005</v>
      </c>
      <c r="E9" s="37" t="s">
        <v>20</v>
      </c>
      <c r="F9" s="15">
        <f>D9/B9</f>
        <v>79.81721775240074</v>
      </c>
      <c r="G9" s="78"/>
    </row>
    <row r="10" spans="1:7" ht="5.25" customHeight="1">
      <c r="A10" s="21"/>
      <c r="B10" s="3"/>
      <c r="C10" s="5"/>
      <c r="D10" s="5"/>
      <c r="E10" s="1"/>
      <c r="F10" s="1"/>
      <c r="G10" s="78"/>
    </row>
    <row r="11" spans="1:7" ht="12.75">
      <c r="A11" s="21" t="s">
        <v>38</v>
      </c>
      <c r="B11" s="3">
        <f>F11*6</f>
        <v>444</v>
      </c>
      <c r="C11" s="5">
        <v>75</v>
      </c>
      <c r="D11" s="5">
        <f t="shared" si="0"/>
        <v>33300</v>
      </c>
      <c r="E11" s="1" t="s">
        <v>15</v>
      </c>
      <c r="F11" s="7">
        <v>74</v>
      </c>
      <c r="G11" s="78"/>
    </row>
    <row r="12" spans="1:7" ht="12.75">
      <c r="A12" s="21" t="s">
        <v>39</v>
      </c>
      <c r="B12" s="3">
        <f>F12*6</f>
        <v>372</v>
      </c>
      <c r="C12" s="5">
        <v>93</v>
      </c>
      <c r="D12" s="5">
        <f t="shared" si="0"/>
        <v>34596</v>
      </c>
      <c r="E12" s="1" t="s">
        <v>15</v>
      </c>
      <c r="F12" s="7">
        <v>62</v>
      </c>
      <c r="G12" s="78"/>
    </row>
    <row r="13" spans="1:7" ht="12.75">
      <c r="A13" s="25" t="s">
        <v>12</v>
      </c>
      <c r="B13" s="13">
        <f>SUM(B9:B12)</f>
        <v>4669</v>
      </c>
      <c r="C13" s="31"/>
      <c r="D13" s="32">
        <f>SUM(D9:D12)</f>
        <v>375431.74000000005</v>
      </c>
      <c r="E13" s="14"/>
      <c r="F13" s="15">
        <f>D13/B13</f>
        <v>80.40945384450633</v>
      </c>
      <c r="G13" s="78"/>
    </row>
    <row r="14" spans="1:7" ht="4.5" customHeight="1">
      <c r="A14" s="21"/>
      <c r="B14" s="3"/>
      <c r="C14" s="5"/>
      <c r="D14" s="4"/>
      <c r="E14" s="1"/>
      <c r="F14" s="1"/>
      <c r="G14" s="78"/>
    </row>
    <row r="15" spans="1:7" ht="12.75">
      <c r="A15" s="21" t="s">
        <v>13</v>
      </c>
      <c r="B15" s="3">
        <f>F15*-6</f>
        <v>-18</v>
      </c>
      <c r="C15" s="5">
        <v>75</v>
      </c>
      <c r="D15" s="4">
        <f t="shared" si="0"/>
        <v>-1350</v>
      </c>
      <c r="E15" s="1" t="s">
        <v>15</v>
      </c>
      <c r="F15" s="7">
        <v>3</v>
      </c>
      <c r="G15" s="78"/>
    </row>
    <row r="16" spans="1:7" ht="12.75">
      <c r="A16" s="23" t="s">
        <v>32</v>
      </c>
      <c r="B16" s="10">
        <f>(B13-B15)</f>
        <v>4687</v>
      </c>
      <c r="C16" s="11"/>
      <c r="D16" s="11">
        <f>D13-D15</f>
        <v>376781.74000000005</v>
      </c>
      <c r="E16" s="38" t="s">
        <v>18</v>
      </c>
      <c r="F16" s="12">
        <f>D16/B16</f>
        <v>80.38867932579477</v>
      </c>
      <c r="G16" s="78"/>
    </row>
    <row r="17" spans="1:7" ht="4.5" customHeight="1">
      <c r="A17" s="21"/>
      <c r="B17" s="3"/>
      <c r="C17" s="1"/>
      <c r="D17" s="4"/>
      <c r="E17" s="1"/>
      <c r="F17" s="1"/>
      <c r="G17" s="78"/>
    </row>
    <row r="18" spans="1:7" ht="12.75">
      <c r="A18" s="21" t="s">
        <v>31</v>
      </c>
      <c r="B18" s="3">
        <f>F18*-6</f>
        <v>-192</v>
      </c>
      <c r="C18" s="1">
        <v>75</v>
      </c>
      <c r="D18" s="4">
        <f t="shared" si="0"/>
        <v>-14400</v>
      </c>
      <c r="E18" s="1" t="s">
        <v>15</v>
      </c>
      <c r="F18" s="7">
        <v>32</v>
      </c>
      <c r="G18" s="78"/>
    </row>
    <row r="19" spans="1:7" ht="11.25" customHeight="1">
      <c r="A19" s="24" t="s">
        <v>30</v>
      </c>
      <c r="B19" s="3">
        <f>F19*-6</f>
        <v>0</v>
      </c>
      <c r="C19" s="1">
        <v>93</v>
      </c>
      <c r="D19" s="4">
        <f t="shared" si="0"/>
        <v>0</v>
      </c>
      <c r="E19" s="9" t="s">
        <v>15</v>
      </c>
      <c r="F19" s="7">
        <v>0</v>
      </c>
      <c r="G19" s="78"/>
    </row>
    <row r="20" spans="1:7" ht="12.75">
      <c r="A20" s="25" t="s">
        <v>19</v>
      </c>
      <c r="B20" s="13">
        <f>B16+(B18+B19)</f>
        <v>4495</v>
      </c>
      <c r="C20" s="14"/>
      <c r="D20" s="13">
        <f>D16+(D18+D19)</f>
        <v>362381.74000000005</v>
      </c>
      <c r="E20" s="39" t="s">
        <v>18</v>
      </c>
      <c r="F20" s="15">
        <f>D20/B20</f>
        <v>80.61885205784206</v>
      </c>
      <c r="G20" s="79"/>
    </row>
    <row r="21" spans="1:7" ht="8.25" customHeight="1">
      <c r="A21" s="59"/>
      <c r="B21" s="75"/>
      <c r="C21" s="75"/>
      <c r="D21" s="75"/>
      <c r="E21" s="75"/>
      <c r="F21" s="75"/>
      <c r="G21" s="76"/>
    </row>
    <row r="22" spans="1:7" ht="12.75">
      <c r="A22" s="21" t="s">
        <v>16</v>
      </c>
      <c r="B22" s="2">
        <v>79.4</v>
      </c>
      <c r="C22" s="2">
        <v>86</v>
      </c>
      <c r="D22" s="63"/>
      <c r="E22" s="64"/>
      <c r="F22" s="64"/>
      <c r="G22" s="65"/>
    </row>
    <row r="23" spans="1:7" ht="13.5" thickBot="1">
      <c r="A23" s="52" t="s">
        <v>17</v>
      </c>
      <c r="B23" s="53">
        <v>74</v>
      </c>
      <c r="C23" s="54">
        <v>86</v>
      </c>
      <c r="D23" s="66"/>
      <c r="E23" s="67"/>
      <c r="F23" s="67"/>
      <c r="G23" s="68"/>
    </row>
    <row r="24" spans="1:7" ht="13.5" customHeight="1" thickBot="1">
      <c r="A24" s="74"/>
      <c r="B24" s="74"/>
      <c r="C24" s="74"/>
      <c r="D24" s="74"/>
      <c r="E24" s="74"/>
      <c r="F24" s="74"/>
      <c r="G24" s="74"/>
    </row>
    <row r="25" spans="1:8" ht="18.75" customHeight="1">
      <c r="A25" s="60" t="s">
        <v>36</v>
      </c>
      <c r="B25" s="61"/>
      <c r="C25" s="61"/>
      <c r="D25" s="61"/>
      <c r="E25" s="61"/>
      <c r="F25" s="62"/>
      <c r="G25" s="50"/>
      <c r="H25" s="28"/>
    </row>
    <row r="26" spans="1:8" ht="15">
      <c r="A26" s="59"/>
      <c r="B26" s="43" t="s">
        <v>21</v>
      </c>
      <c r="C26" s="43" t="s">
        <v>22</v>
      </c>
      <c r="D26" s="44" t="s">
        <v>37</v>
      </c>
      <c r="E26" s="45" t="s">
        <v>23</v>
      </c>
      <c r="F26" s="55"/>
      <c r="G26" s="49"/>
      <c r="H26" s="28"/>
    </row>
    <row r="27" spans="1:8" ht="15">
      <c r="A27" s="59"/>
      <c r="B27" s="33">
        <v>45</v>
      </c>
      <c r="C27" s="33">
        <v>6</v>
      </c>
      <c r="D27" s="33">
        <v>960</v>
      </c>
      <c r="E27" s="33">
        <v>610</v>
      </c>
      <c r="F27" s="56"/>
      <c r="G27" s="49"/>
      <c r="H27" s="28"/>
    </row>
    <row r="28" spans="1:8" ht="15">
      <c r="A28" s="26" t="s">
        <v>54</v>
      </c>
      <c r="B28" s="16"/>
      <c r="C28" s="16"/>
      <c r="D28" s="34">
        <v>4880</v>
      </c>
      <c r="E28" s="16" t="s">
        <v>24</v>
      </c>
      <c r="F28" s="22"/>
      <c r="G28" s="28"/>
      <c r="H28" s="28"/>
    </row>
    <row r="29" spans="1:8" ht="15">
      <c r="A29" s="26" t="s">
        <v>53</v>
      </c>
      <c r="B29" s="34">
        <v>1100</v>
      </c>
      <c r="C29" s="16" t="s">
        <v>25</v>
      </c>
      <c r="D29" s="1"/>
      <c r="E29" s="16"/>
      <c r="F29" s="56"/>
      <c r="G29" s="46"/>
      <c r="H29" s="28"/>
    </row>
    <row r="30" spans="1:8" ht="15">
      <c r="A30" s="26" t="s">
        <v>52</v>
      </c>
      <c r="B30" s="34">
        <v>1600</v>
      </c>
      <c r="C30" s="16" t="s">
        <v>25</v>
      </c>
      <c r="D30" s="1"/>
      <c r="E30" s="9"/>
      <c r="F30" s="56"/>
      <c r="G30" s="46"/>
      <c r="H30" s="28"/>
    </row>
    <row r="31" spans="1:8" ht="15">
      <c r="A31" s="26" t="s">
        <v>48</v>
      </c>
      <c r="B31" s="34">
        <v>3100</v>
      </c>
      <c r="C31" s="17" t="s">
        <v>26</v>
      </c>
      <c r="D31" s="1"/>
      <c r="E31" s="34">
        <v>4098</v>
      </c>
      <c r="F31" s="27" t="s">
        <v>25</v>
      </c>
      <c r="H31" s="28"/>
    </row>
    <row r="32" spans="1:8" ht="15">
      <c r="A32" s="26" t="s">
        <v>47</v>
      </c>
      <c r="B32" s="34">
        <v>2000</v>
      </c>
      <c r="C32" s="16" t="s">
        <v>44</v>
      </c>
      <c r="D32" s="1"/>
      <c r="E32" s="34">
        <v>5000</v>
      </c>
      <c r="F32" s="27" t="s">
        <v>25</v>
      </c>
      <c r="H32" s="28"/>
    </row>
    <row r="33" spans="1:8" ht="15">
      <c r="A33" s="26" t="s">
        <v>49</v>
      </c>
      <c r="B33" s="34">
        <v>1700</v>
      </c>
      <c r="C33" s="16" t="s">
        <v>27</v>
      </c>
      <c r="D33" s="1"/>
      <c r="E33" s="9"/>
      <c r="F33" s="56"/>
      <c r="G33" s="46"/>
      <c r="H33" s="28"/>
    </row>
    <row r="34" spans="1:8" ht="15">
      <c r="A34" s="26" t="s">
        <v>46</v>
      </c>
      <c r="B34" s="34">
        <v>4</v>
      </c>
      <c r="C34" s="16" t="s">
        <v>28</v>
      </c>
      <c r="D34" s="1"/>
      <c r="E34" s="1"/>
      <c r="F34" s="57"/>
      <c r="G34" s="46"/>
      <c r="H34" s="28"/>
    </row>
    <row r="35" spans="1:8" ht="15">
      <c r="A35" s="26" t="s">
        <v>45</v>
      </c>
      <c r="B35" s="34">
        <v>450</v>
      </c>
      <c r="C35" s="16" t="s">
        <v>27</v>
      </c>
      <c r="D35" s="69" t="s">
        <v>29</v>
      </c>
      <c r="E35" s="70"/>
      <c r="F35" s="36">
        <f>(B35/B33)-100%</f>
        <v>-0.7352941176470589</v>
      </c>
      <c r="G35" s="28"/>
      <c r="H35" s="28"/>
    </row>
    <row r="36" spans="1:8" ht="15">
      <c r="A36" s="26" t="s">
        <v>50</v>
      </c>
      <c r="B36" s="34">
        <v>7000</v>
      </c>
      <c r="C36" s="16" t="s">
        <v>25</v>
      </c>
      <c r="D36" s="1"/>
      <c r="E36" s="9"/>
      <c r="F36" s="56"/>
      <c r="G36" s="46"/>
      <c r="H36" s="28"/>
    </row>
    <row r="37" spans="1:8" ht="15.75" thickBot="1">
      <c r="A37" s="29" t="s">
        <v>51</v>
      </c>
      <c r="B37" s="35">
        <v>1300</v>
      </c>
      <c r="C37" s="30" t="s">
        <v>25</v>
      </c>
      <c r="D37" s="48"/>
      <c r="E37" s="30"/>
      <c r="F37" s="58"/>
      <c r="G37" s="46"/>
      <c r="H37" s="28"/>
    </row>
    <row r="38" spans="1:8" ht="12.75">
      <c r="A38" s="47"/>
      <c r="B38" s="47"/>
      <c r="C38" s="47"/>
      <c r="D38" s="47"/>
      <c r="E38" s="47"/>
      <c r="F38" s="47"/>
      <c r="G38" s="28"/>
      <c r="H38" s="28"/>
    </row>
    <row r="39" spans="1:8" ht="14.25">
      <c r="A39" s="28"/>
      <c r="B39" s="41" t="s">
        <v>41</v>
      </c>
      <c r="C39" s="40" t="s">
        <v>42</v>
      </c>
      <c r="D39" s="42" t="s">
        <v>43</v>
      </c>
      <c r="E39" s="28"/>
      <c r="F39" s="28"/>
      <c r="G39" s="28"/>
      <c r="H39" s="28"/>
    </row>
    <row r="40" spans="1:8" ht="12.75">
      <c r="A40" s="28"/>
      <c r="B40" s="28"/>
      <c r="C40" s="28"/>
      <c r="D40" s="28"/>
      <c r="E40" s="28"/>
      <c r="F40" s="28"/>
      <c r="G40" s="28"/>
      <c r="H40" s="28"/>
    </row>
  </sheetData>
  <sheetProtection/>
  <mergeCells count="8">
    <mergeCell ref="A26:A27"/>
    <mergeCell ref="A25:F25"/>
    <mergeCell ref="D22:G23"/>
    <mergeCell ref="D35:E35"/>
    <mergeCell ref="A1:G1"/>
    <mergeCell ref="A24:G24"/>
    <mergeCell ref="A21:G21"/>
    <mergeCell ref="G5:G20"/>
  </mergeCells>
  <conditionalFormatting sqref="B31">
    <cfRule type="cellIs" priority="1" dxfId="7" operator="greaterThanOrEqual" stopIfTrue="1">
      <formula>$E$31</formula>
    </cfRule>
  </conditionalFormatting>
  <conditionalFormatting sqref="B32">
    <cfRule type="cellIs" priority="2" dxfId="1" operator="greaterThanOrEqual" stopIfTrue="1">
      <formula>$E$31</formula>
    </cfRule>
  </conditionalFormatting>
  <conditionalFormatting sqref="B35">
    <cfRule type="cellIs" priority="3" dxfId="1" operator="lessThan" stopIfTrue="1">
      <formula>100</formula>
    </cfRule>
  </conditionalFormatting>
  <conditionalFormatting sqref="B36">
    <cfRule type="cellIs" priority="4" dxfId="1" operator="lessThan" stopIfTrue="1">
      <formula>$D$27</formula>
    </cfRule>
  </conditionalFormatting>
  <conditionalFormatting sqref="B29">
    <cfRule type="cellIs" priority="5" dxfId="1" operator="greaterThan" stopIfTrue="1">
      <formula>$E$31</formula>
    </cfRule>
  </conditionalFormatting>
  <conditionalFormatting sqref="B13">
    <cfRule type="cellIs" priority="6" dxfId="1" operator="greaterThan" stopIfTrue="1">
      <formula>4901</formula>
    </cfRule>
  </conditionalFormatting>
  <conditionalFormatting sqref="B16">
    <cfRule type="cellIs" priority="7" dxfId="1" operator="greaterThan" stopIfTrue="1">
      <formula>4880</formula>
    </cfRule>
  </conditionalFormatting>
  <conditionalFormatting sqref="B20">
    <cfRule type="cellIs" priority="8" dxfId="0" operator="greaterThan" stopIfTrue="1">
      <formula>4880</formula>
    </cfRule>
  </conditionalFormatting>
  <printOptions/>
  <pageMargins left="1.02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Alwin</dc:creator>
  <cp:keywords/>
  <dc:description/>
  <cp:lastModifiedBy>Randy Schoephoerster</cp:lastModifiedBy>
  <cp:lastPrinted>2016-04-15T13:11:58Z</cp:lastPrinted>
  <dcterms:created xsi:type="dcterms:W3CDTF">2016-04-11T20:16:17Z</dcterms:created>
  <dcterms:modified xsi:type="dcterms:W3CDTF">2016-04-16T03:05:03Z</dcterms:modified>
  <cp:category/>
  <cp:version/>
  <cp:contentType/>
  <cp:contentStatus/>
</cp:coreProperties>
</file>